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_xlnm.Print_Area" localSheetId="0">'FR-01'!$A$1:$M$60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<sst xmlns="http://schemas.openxmlformats.org/spreadsheetml/2006/main" count="75" uniqueCount="74">
  <si>
    <t>%</t>
  </si>
  <si>
    <t>CUENTAS DE RESULTADOS</t>
  </si>
  <si>
    <t>CUENTAS DE BALANCE</t>
  </si>
  <si>
    <t>CONCEPTO</t>
  </si>
  <si>
    <t>PRESUPUESTO</t>
  </si>
  <si>
    <t>ELABORÓ:</t>
  </si>
  <si>
    <t>TOTALES:</t>
  </si>
  <si>
    <t>FUENTE DE FINANCIAMIENTO</t>
  </si>
  <si>
    <t>AVANCE %</t>
  </si>
  <si>
    <t xml:space="preserve">FIN. </t>
  </si>
  <si>
    <t>I  R  R  E  D  U  C  T  I  B  L  E  S</t>
  </si>
  <si>
    <t>APROBADO / MODIFICADO ANUAL</t>
  </si>
  <si>
    <t>INGRESOS Y OTROS BENEFICIOS ACUMULADOS</t>
  </si>
  <si>
    <t>GASTOS Y OTRAS PÉRDIDAS ACUMULADOS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</si>
  <si>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</si>
  <si>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</si>
  <si>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Impuestos</t>
  </si>
  <si>
    <t>Derechos</t>
  </si>
  <si>
    <t>Aprovechamientos</t>
  </si>
  <si>
    <t>Productos</t>
  </si>
  <si>
    <t>Ingresos por Ventas</t>
  </si>
  <si>
    <t>SALDOS EN CAJA Y BANCOS
(A)</t>
  </si>
  <si>
    <t>° DEUDORAS DE ACTIVO
(B)</t>
  </si>
  <si>
    <t xml:space="preserve">° ACREEDORAS DE PASIVO
( C ) </t>
  </si>
  <si>
    <t>DIFERENCIA
A+B-C = D</t>
  </si>
  <si>
    <t>MUNICIPIO DE: FRANCISCO I. MADERO, HGO.</t>
  </si>
  <si>
    <t xml:space="preserve">OTROS  </t>
  </si>
  <si>
    <t xml:space="preserve"> REVISÓ Y AUTORIZÓ</t>
  </si>
  <si>
    <t>REVISÓ</t>
  </si>
  <si>
    <t>TESORERO MUNICIPAL</t>
  </si>
  <si>
    <t>C.F.E.</t>
  </si>
  <si>
    <t xml:space="preserve">LAUDOS LABORALES </t>
  </si>
  <si>
    <t xml:space="preserve">EJERCICIOS ANTERIORES </t>
  </si>
  <si>
    <t>Formato : FR-01</t>
  </si>
  <si>
    <t>INGRESOS PROPIOS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</si>
  <si>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</si>
  <si>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</si>
  <si>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</si>
  <si>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</si>
  <si>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</si>
  <si>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FOFIS 2020</t>
  </si>
  <si>
    <t>Colaboracion Fiscal</t>
  </si>
  <si>
    <t xml:space="preserve">OBRA PÚBLICA EJERCICOS ANTERIORES </t>
  </si>
  <si>
    <t>F.G.P 2021</t>
  </si>
  <si>
    <t>F.I.S.M. 2021</t>
  </si>
  <si>
    <t>FOFIR 2021</t>
  </si>
  <si>
    <t>FFM 2021</t>
  </si>
  <si>
    <t>IEPS GASOLINAS 2021</t>
  </si>
  <si>
    <t>ISAN 2021</t>
  </si>
  <si>
    <t>COMPISAN 2021</t>
  </si>
  <si>
    <t>IEPS TABACOS 2021</t>
  </si>
  <si>
    <t>FEIEF 2021</t>
  </si>
  <si>
    <t xml:space="preserve">ACUMULADO </t>
  </si>
  <si>
    <t>I.S.R. 2021</t>
  </si>
  <si>
    <t xml:space="preserve">OBRA PÚBLICA (BENEFICIARIOS) EJERCICOS ANTERIORES </t>
  </si>
  <si>
    <t>I.S.R. - E.B.I. 2021</t>
  </si>
  <si>
    <t>F.G.P 2022</t>
  </si>
  <si>
    <t>FFM 2022</t>
  </si>
  <si>
    <t>FOFYR 2022</t>
  </si>
  <si>
    <t>ISAN 2022</t>
  </si>
  <si>
    <t>IVF GASOLINAS 2022</t>
  </si>
  <si>
    <t>CISAN 2022</t>
  </si>
  <si>
    <t>I.S.R. - E.B.I. 2022</t>
  </si>
  <si>
    <t>F.I.S.M. 2022</t>
  </si>
  <si>
    <t>FORTAMUN-DF 2022</t>
  </si>
  <si>
    <t>I.S.R. 2022</t>
  </si>
  <si>
    <t>IEPS TABACOS 2022</t>
  </si>
  <si>
    <t>FOCOM 2022</t>
  </si>
  <si>
    <t>FEIEF 2022</t>
  </si>
  <si>
    <t>REPO 2021</t>
  </si>
  <si>
    <t>PROAGUA 2022</t>
  </si>
  <si>
    <t xml:space="preserve">AL 31 DE DICIEMBRE DE 2022 </t>
  </si>
  <si>
    <r>
      <t>CUADRO RESUMEN DE LA SITUACIÓN FINANCIERA</t>
    </r>
    <r>
      <rPr>
        <b/>
        <sz val="12"/>
        <color indexed="10"/>
        <rFont val="Arial Narrow"/>
        <family val="2"/>
      </rPr>
      <t xml:space="preserve"> </t>
    </r>
  </si>
  <si>
    <t>CUENTA ANUAL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</si>
</sst>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  <numFmt numFmtId="182" formatCode="0.0%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color indexed="10"/>
      <name val="Arial Narrow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i/>
      <sz val="12"/>
      <color indexed="8"/>
      <name val="Arial Narrow"/>
      <family val="2"/>
    </font>
    <font>
      <sz val="8"/>
      <color indexed="62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6.5"/>
      <color indexed="8"/>
      <name val="Arial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sz val="8"/>
      <color theme="4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6.5"/>
      <color rgb="FF000000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3" fillId="25" borderId="0" applyNumberFormat="0" applyBorder="0" applyAlignment="0" applyProtection="0"/>
    <xf numFmtId="0" fontId="43" fillId="26" borderId="0" applyNumberFormat="0" applyBorder="0" applyAlignment="0" applyProtection="0"/>
    <xf numFmtId="0" fontId="13" fillId="17" borderId="0" applyNumberFormat="0" applyBorder="0" applyAlignment="0" applyProtection="0"/>
    <xf numFmtId="0" fontId="43" fillId="27" borderId="0" applyNumberFormat="0" applyBorder="0" applyAlignment="0" applyProtection="0"/>
    <xf numFmtId="0" fontId="13" fillId="19" borderId="0" applyNumberFormat="0" applyBorder="0" applyAlignment="0" applyProtection="0"/>
    <xf numFmtId="0" fontId="43" fillId="28" borderId="0" applyNumberFormat="0" applyBorder="0" applyAlignment="0" applyProtection="0"/>
    <xf numFmtId="0" fontId="13" fillId="29" borderId="0" applyNumberFormat="0" applyBorder="0" applyAlignment="0" applyProtection="0"/>
    <xf numFmtId="0" fontId="43" fillId="30" borderId="0" applyNumberFormat="0" applyBorder="0" applyAlignment="0" applyProtection="0"/>
    <xf numFmtId="0" fontId="13" fillId="31" borderId="0" applyNumberFormat="0" applyBorder="0" applyAlignment="0" applyProtection="0"/>
    <xf numFmtId="0" fontId="43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7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1" applyNumberFormat="0" applyAlignment="0" applyProtection="0"/>
    <xf numFmtId="0" fontId="15" fillId="36" borderId="2" applyNumberFormat="0" applyAlignment="0" applyProtection="0"/>
    <xf numFmtId="0" fontId="46" fillId="37" borderId="3" applyNumberFormat="0" applyAlignment="0" applyProtection="0"/>
    <xf numFmtId="0" fontId="16" fillId="38" borderId="4" applyNumberFormat="0" applyAlignment="0" applyProtection="0"/>
    <xf numFmtId="0" fontId="47" fillId="0" borderId="5" applyNumberFormat="0" applyFill="0" applyAlignment="0" applyProtection="0"/>
    <xf numFmtId="0" fontId="1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43" fillId="41" borderId="0" applyNumberFormat="0" applyBorder="0" applyAlignment="0" applyProtection="0"/>
    <xf numFmtId="0" fontId="13" fillId="42" borderId="0" applyNumberFormat="0" applyBorder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3" fillId="45" borderId="0" applyNumberFormat="0" applyBorder="0" applyAlignment="0" applyProtection="0"/>
    <xf numFmtId="0" fontId="13" fillId="29" borderId="0" applyNumberFormat="0" applyBorder="0" applyAlignment="0" applyProtection="0"/>
    <xf numFmtId="0" fontId="43" fillId="46" borderId="0" applyNumberFormat="0" applyBorder="0" applyAlignment="0" applyProtection="0"/>
    <xf numFmtId="0" fontId="13" fillId="31" borderId="0" applyNumberFormat="0" applyBorder="0" applyAlignment="0" applyProtection="0"/>
    <xf numFmtId="0" fontId="43" fillId="47" borderId="0" applyNumberFormat="0" applyBorder="0" applyAlignment="0" applyProtection="0"/>
    <xf numFmtId="0" fontId="13" fillId="48" borderId="0" applyNumberFormat="0" applyBorder="0" applyAlignment="0" applyProtection="0"/>
    <xf numFmtId="0" fontId="50" fillId="49" borderId="1" applyNumberFormat="0" applyAlignment="0" applyProtection="0"/>
    <xf numFmtId="0" fontId="19" fillId="13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0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5" borderId="10" applyNumberFormat="0" applyAlignment="0" applyProtection="0"/>
    <xf numFmtId="0" fontId="22" fillId="36" borderId="11" applyNumberFormat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6" fillId="0" borderId="13" applyNumberFormat="0" applyFill="0" applyAlignment="0" applyProtection="0"/>
    <xf numFmtId="0" fontId="49" fillId="0" borderId="14" applyNumberFormat="0" applyFill="0" applyAlignment="0" applyProtection="0"/>
    <xf numFmtId="0" fontId="18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27" fillId="0" borderId="17" applyNumberFormat="0" applyFill="0" applyAlignment="0" applyProtection="0"/>
  </cellStyleXfs>
  <cellXfs count="89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4" fontId="9" fillId="0" borderId="0" xfId="87" applyFont="1" applyFill="1" applyAlignment="1">
      <alignment/>
    </xf>
    <xf numFmtId="0" fontId="9" fillId="0" borderId="0" xfId="0" applyFont="1" applyFill="1" applyAlignment="1">
      <alignment horizontal="center"/>
    </xf>
    <xf numFmtId="4" fontId="61" fillId="56" borderId="0" xfId="0" applyNumberFormat="1" applyFont="1" applyFill="1" applyAlignment="1">
      <alignment horizontal="center" wrapText="1"/>
    </xf>
    <xf numFmtId="9" fontId="62" fillId="0" borderId="18" xfId="118" applyFont="1" applyFill="1" applyBorder="1" applyAlignment="1">
      <alignment horizontal="center"/>
    </xf>
    <xf numFmtId="44" fontId="62" fillId="0" borderId="18" xfId="118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44" fontId="3" fillId="0" borderId="18" xfId="87" applyFont="1" applyFill="1" applyBorder="1" applyAlignment="1">
      <alignment horizontal="center"/>
    </xf>
    <xf numFmtId="0" fontId="61" fillId="56" borderId="0" xfId="0" applyFont="1" applyFill="1" applyAlignment="1">
      <alignment horizontal="center" wrapText="1"/>
    </xf>
    <xf numFmtId="0" fontId="9" fillId="56" borderId="0" xfId="0" applyFont="1" applyFill="1" applyAlignment="1">
      <alignment/>
    </xf>
    <xf numFmtId="44" fontId="9" fillId="56" borderId="0" xfId="0" applyNumberFormat="1" applyFont="1" applyFill="1" applyAlignment="1">
      <alignment/>
    </xf>
    <xf numFmtId="0" fontId="9" fillId="56" borderId="0" xfId="0" applyFont="1" applyFill="1" applyAlignment="1">
      <alignment horizontal="center"/>
    </xf>
    <xf numFmtId="8" fontId="0" fillId="56" borderId="0" xfId="0" applyNumberFormat="1" applyFont="1" applyFill="1" applyAlignment="1">
      <alignment/>
    </xf>
    <xf numFmtId="44" fontId="63" fillId="56" borderId="0" xfId="87" applyFont="1" applyFill="1" applyAlignment="1">
      <alignment horizontal="center" wrapText="1"/>
    </xf>
    <xf numFmtId="0" fontId="10" fillId="56" borderId="0" xfId="0" applyFont="1" applyFill="1" applyAlignment="1">
      <alignment/>
    </xf>
    <xf numFmtId="0" fontId="7" fillId="56" borderId="0" xfId="0" applyFont="1" applyFill="1" applyAlignment="1">
      <alignment horizontal="center"/>
    </xf>
    <xf numFmtId="4" fontId="3" fillId="56" borderId="0" xfId="0" applyNumberFormat="1" applyFont="1" applyFill="1" applyBorder="1" applyAlignment="1">
      <alignment horizontal="center"/>
    </xf>
    <xf numFmtId="44" fontId="7" fillId="56" borderId="0" xfId="87" applyFont="1" applyFill="1" applyAlignment="1">
      <alignment/>
    </xf>
    <xf numFmtId="0" fontId="10" fillId="56" borderId="0" xfId="0" applyFont="1" applyFill="1" applyAlignment="1">
      <alignment horizontal="center"/>
    </xf>
    <xf numFmtId="0" fontId="3" fillId="56" borderId="0" xfId="0" applyFont="1" applyFill="1" applyBorder="1" applyAlignment="1">
      <alignment/>
    </xf>
    <xf numFmtId="0" fontId="3" fillId="56" borderId="0" xfId="0" applyFont="1" applyFill="1" applyAlignment="1">
      <alignment horizontal="center"/>
    </xf>
    <xf numFmtId="44" fontId="3" fillId="56" borderId="0" xfId="87" applyFont="1" applyFill="1" applyAlignment="1">
      <alignment/>
    </xf>
    <xf numFmtId="44" fontId="64" fillId="56" borderId="0" xfId="87" applyFont="1" applyFill="1" applyAlignment="1">
      <alignment horizontal="center"/>
    </xf>
    <xf numFmtId="0" fontId="11" fillId="56" borderId="0" xfId="0" applyFont="1" applyFill="1" applyAlignment="1">
      <alignment/>
    </xf>
    <xf numFmtId="0" fontId="7" fillId="56" borderId="0" xfId="0" applyFont="1" applyFill="1" applyBorder="1" applyAlignment="1">
      <alignment horizontal="center"/>
    </xf>
    <xf numFmtId="44" fontId="9" fillId="56" borderId="0" xfId="87" applyFont="1" applyFill="1" applyAlignment="1">
      <alignment horizontal="center"/>
    </xf>
    <xf numFmtId="44" fontId="9" fillId="56" borderId="0" xfId="87" applyFont="1" applyFill="1" applyAlignment="1">
      <alignment/>
    </xf>
    <xf numFmtId="44" fontId="7" fillId="0" borderId="19" xfId="93" applyFont="1" applyFill="1" applyBorder="1" applyAlignment="1">
      <alignment horizontal="center"/>
    </xf>
    <xf numFmtId="0" fontId="6" fillId="56" borderId="0" xfId="0" applyFont="1" applyFill="1" applyBorder="1" applyAlignment="1">
      <alignment/>
    </xf>
    <xf numFmtId="44" fontId="9" fillId="56" borderId="0" xfId="0" applyNumberFormat="1" applyFont="1" applyFill="1" applyAlignment="1">
      <alignment horizontal="center"/>
    </xf>
    <xf numFmtId="44" fontId="5" fillId="56" borderId="0" xfId="93" applyFont="1" applyFill="1" applyBorder="1" applyAlignment="1">
      <alignment horizontal="center"/>
    </xf>
    <xf numFmtId="9" fontId="7" fillId="5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4" fontId="3" fillId="0" borderId="0" xfId="87" applyFont="1" applyFill="1" applyBorder="1" applyAlignment="1">
      <alignment/>
    </xf>
    <xf numFmtId="44" fontId="62" fillId="0" borderId="0" xfId="118" applyNumberFormat="1" applyFont="1" applyFill="1" applyBorder="1" applyAlignment="1">
      <alignment horizontal="center"/>
    </xf>
    <xf numFmtId="44" fontId="3" fillId="0" borderId="0" xfId="87" applyFont="1" applyFill="1" applyBorder="1" applyAlignment="1">
      <alignment horizontal="center"/>
    </xf>
    <xf numFmtId="0" fontId="12" fillId="56" borderId="0" xfId="0" applyFont="1" applyFill="1" applyAlignment="1">
      <alignment/>
    </xf>
    <xf numFmtId="44" fontId="12" fillId="56" borderId="0" xfId="87" applyFont="1" applyFill="1" applyAlignment="1">
      <alignment/>
    </xf>
    <xf numFmtId="0" fontId="12" fillId="56" borderId="0" xfId="0" applyFont="1" applyFill="1" applyAlignment="1">
      <alignment horizontal="center"/>
    </xf>
    <xf numFmtId="0" fontId="4" fillId="56" borderId="0" xfId="0" applyFont="1" applyFill="1" applyAlignment="1">
      <alignment horizontal="left"/>
    </xf>
    <xf numFmtId="44" fontId="4" fillId="56" borderId="0" xfId="87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44" fontId="0" fillId="56" borderId="0" xfId="0" applyNumberFormat="1" applyFont="1" applyFill="1" applyAlignment="1">
      <alignment/>
    </xf>
    <xf numFmtId="44" fontId="7" fillId="56" borderId="0" xfId="93" applyFont="1" applyFill="1" applyBorder="1" applyAlignment="1">
      <alignment horizontal="center"/>
    </xf>
    <xf numFmtId="7" fontId="65" fillId="56" borderId="0" xfId="0" applyNumberFormat="1" applyFont="1" applyFill="1" applyAlignment="1">
      <alignment horizontal="right" vertical="top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56" borderId="0" xfId="0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4" fillId="56" borderId="0" xfId="0" applyFont="1" applyFill="1" applyAlignment="1">
      <alignment horizontal="center"/>
    </xf>
    <xf numFmtId="0" fontId="5" fillId="55" borderId="18" xfId="0" applyFont="1" applyFill="1" applyBorder="1" applyAlignment="1">
      <alignment horizontal="center"/>
    </xf>
    <xf numFmtId="44" fontId="0" fillId="0" borderId="0" xfId="87" applyFont="1" applyAlignment="1">
      <alignment horizontal="center" vertical="center" wrapText="1"/>
    </xf>
    <xf numFmtId="44" fontId="9" fillId="0" borderId="0" xfId="0" applyNumberFormat="1" applyFont="1" applyFill="1" applyAlignment="1">
      <alignment horizontal="center"/>
    </xf>
    <xf numFmtId="0" fontId="3" fillId="56" borderId="0" xfId="0" applyFont="1" applyFill="1" applyBorder="1" applyAlignment="1">
      <alignment horizontal="center"/>
    </xf>
    <xf numFmtId="44" fontId="3" fillId="56" borderId="0" xfId="87" applyFont="1" applyFill="1" applyBorder="1" applyAlignment="1">
      <alignment horizontal="center"/>
    </xf>
    <xf numFmtId="44" fontId="66" fillId="56" borderId="0" xfId="0" applyNumberFormat="1" applyFont="1" applyFill="1" applyBorder="1" applyAlignment="1">
      <alignment horizontal="center"/>
    </xf>
    <xf numFmtId="0" fontId="66" fillId="56" borderId="0" xfId="0" applyFont="1" applyFill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0" borderId="18" xfId="93" applyFont="1" applyFill="1" applyBorder="1" applyAlignment="1">
      <alignment horizontal="center"/>
    </xf>
    <xf numFmtId="44" fontId="7" fillId="0" borderId="20" xfId="93" applyFont="1" applyFill="1" applyBorder="1" applyAlignment="1">
      <alignment horizontal="center"/>
    </xf>
    <xf numFmtId="44" fontId="7" fillId="0" borderId="21" xfId="93" applyFont="1" applyFill="1" applyBorder="1" applyAlignment="1">
      <alignment horizontal="center"/>
    </xf>
    <xf numFmtId="44" fontId="7" fillId="0" borderId="19" xfId="93" applyFont="1" applyFill="1" applyBorder="1" applyAlignment="1">
      <alignment horizontal="center"/>
    </xf>
    <xf numFmtId="44" fontId="5" fillId="0" borderId="18" xfId="93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center"/>
    </xf>
    <xf numFmtId="0" fontId="5" fillId="56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 wrapText="1"/>
    </xf>
    <xf numFmtId="0" fontId="4" fillId="56" borderId="0" xfId="0" applyFont="1" applyFill="1" applyAlignment="1">
      <alignment horizontal="center"/>
    </xf>
    <xf numFmtId="0" fontId="67" fillId="56" borderId="0" xfId="101" applyFont="1" applyFill="1" applyAlignment="1">
      <alignment horizontal="center"/>
      <protection/>
    </xf>
    <xf numFmtId="0" fontId="68" fillId="56" borderId="0" xfId="101" applyFont="1" applyFill="1" applyAlignment="1">
      <alignment horizontal="center"/>
      <protection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1</xdr:col>
      <xdr:colOff>1619250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ADMINISTRACION%202020-2024\CUENTA%20P&#218;BLICA%202022\2DO%20%20TRIMESTRE%202022\OTROS_FIM_04_2021\COMPLEMENTO%20%201ER%20TRIM%202022\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ADMINISTRACION%202020-2024\CUENTA%20P&#218;BLICA%202022\2DO%20%20TRIMESTRE%202022\OTROS_FIM_04_2021\COMPLEMENTO%20%201ER%20TRIM%202022\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37.57421875" style="2" customWidth="1"/>
    <col min="3" max="3" width="16.00390625" style="9" customWidth="1"/>
    <col min="4" max="4" width="15.421875" style="9" customWidth="1"/>
    <col min="5" max="5" width="15.7109375" style="9" customWidth="1"/>
    <col min="6" max="6" width="15.28125" style="9" customWidth="1"/>
    <col min="7" max="7" width="10.57421875" style="9" customWidth="1"/>
    <col min="8" max="8" width="8.421875" style="10" customWidth="1"/>
    <col min="9" max="9" width="15.140625" style="9" customWidth="1"/>
    <col min="10" max="10" width="13.00390625" style="9" customWidth="1"/>
    <col min="11" max="11" width="11.7109375" style="9" customWidth="1"/>
    <col min="12" max="12" width="17.421875" style="9" bestFit="1" customWidth="1"/>
    <col min="13" max="13" width="10.421875" style="10" customWidth="1"/>
    <col min="14" max="16384" width="11.421875" style="2" customWidth="1"/>
  </cols>
  <sheetData>
    <row r="1" spans="1:13" ht="15.75">
      <c r="A1" s="18"/>
      <c r="B1" s="84" t="s">
        <v>25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.75">
      <c r="A2" s="18"/>
      <c r="B2" s="45"/>
      <c r="C2" s="46"/>
      <c r="D2" s="46"/>
      <c r="E2" s="46"/>
      <c r="F2" s="46"/>
      <c r="G2" s="46"/>
      <c r="H2" s="47"/>
      <c r="I2" s="46"/>
      <c r="J2" s="46"/>
      <c r="K2" s="46"/>
      <c r="L2" s="46"/>
      <c r="M2" s="47"/>
    </row>
    <row r="3" spans="1:13" ht="15.75">
      <c r="A3" s="18"/>
      <c r="B3" s="84" t="s">
        <v>72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6.5">
      <c r="A4" s="18"/>
      <c r="B4" s="85" t="s">
        <v>73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6.5">
      <c r="A5" s="18"/>
      <c r="B5" s="86" t="s">
        <v>71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5.75">
      <c r="A6" s="18"/>
      <c r="B6" s="48" t="s">
        <v>14</v>
      </c>
      <c r="C6" s="49"/>
      <c r="D6" s="49"/>
      <c r="E6" s="49"/>
      <c r="F6" s="49"/>
      <c r="G6" s="49"/>
      <c r="H6" s="61"/>
      <c r="I6" s="49"/>
      <c r="J6" s="49"/>
      <c r="K6" s="49"/>
      <c r="L6" s="49"/>
      <c r="M6" s="61"/>
    </row>
    <row r="7" spans="1:12" ht="13.5">
      <c r="A7" s="18"/>
      <c r="C7" s="2"/>
      <c r="D7" s="87" t="s">
        <v>1</v>
      </c>
      <c r="E7" s="87"/>
      <c r="F7" s="88"/>
      <c r="G7" s="88"/>
      <c r="H7" s="88"/>
      <c r="I7" s="87" t="s">
        <v>2</v>
      </c>
      <c r="J7" s="87"/>
      <c r="K7" s="87"/>
      <c r="L7" s="87"/>
    </row>
    <row r="8" spans="1:13" ht="13.5">
      <c r="A8" s="18"/>
      <c r="B8" s="81" t="s">
        <v>7</v>
      </c>
      <c r="C8" s="83" t="s">
        <v>11</v>
      </c>
      <c r="D8" s="83" t="s">
        <v>12</v>
      </c>
      <c r="E8" s="83" t="s">
        <v>15</v>
      </c>
      <c r="F8" s="75" t="s">
        <v>13</v>
      </c>
      <c r="G8" s="60"/>
      <c r="H8" s="75" t="s">
        <v>0</v>
      </c>
      <c r="I8" s="75" t="s">
        <v>21</v>
      </c>
      <c r="J8" s="75" t="s">
        <v>22</v>
      </c>
      <c r="K8" s="75" t="s">
        <v>23</v>
      </c>
      <c r="L8" s="75" t="s">
        <v>24</v>
      </c>
      <c r="M8" s="62" t="s">
        <v>8</v>
      </c>
    </row>
    <row r="9" spans="1:13" ht="13.5">
      <c r="A9" s="18"/>
      <c r="B9" s="82"/>
      <c r="C9" s="83"/>
      <c r="D9" s="83"/>
      <c r="E9" s="83"/>
      <c r="F9" s="75"/>
      <c r="G9" s="60"/>
      <c r="H9" s="75"/>
      <c r="I9" s="75"/>
      <c r="J9" s="75"/>
      <c r="K9" s="75"/>
      <c r="L9" s="75"/>
      <c r="M9" s="1" t="s">
        <v>9</v>
      </c>
    </row>
    <row r="10" spans="1:13" ht="13.5">
      <c r="A10" s="18"/>
      <c r="B10" s="3" t="s">
        <v>34</v>
      </c>
      <c r="C10" s="4">
        <f>SUM(C11:C16)</f>
        <v>10931455.89</v>
      </c>
      <c r="D10" s="4">
        <f>SUM(D11:D16)</f>
        <v>11949013.050000003</v>
      </c>
      <c r="E10" s="4">
        <f>E11</f>
        <v>2.17</v>
      </c>
      <c r="F10" s="4">
        <f>SUM(F11:F16)</f>
        <v>10464552.19</v>
      </c>
      <c r="G10" s="4">
        <f>D10+E10-F10</f>
        <v>1484463.030000003</v>
      </c>
      <c r="H10" s="12">
        <f>F10/(D10+E10)</f>
        <v>0.8757669144553987</v>
      </c>
      <c r="I10" s="4">
        <f>SUM(I11:I16)</f>
        <v>1465574.42</v>
      </c>
      <c r="J10" s="4">
        <f>SUM(J11:J16)</f>
        <v>23217.14</v>
      </c>
      <c r="K10" s="4">
        <f>K11</f>
        <v>19770.61</v>
      </c>
      <c r="L10" s="4">
        <f>I10+J10-K10</f>
        <v>1469020.9499999997</v>
      </c>
      <c r="M10" s="15">
        <f>F10/C10</f>
        <v>0.9572880589101475</v>
      </c>
    </row>
    <row r="11" spans="1:13" ht="13.5">
      <c r="A11" s="18"/>
      <c r="B11" s="6" t="s">
        <v>16</v>
      </c>
      <c r="C11" s="7">
        <v>3664251.75</v>
      </c>
      <c r="D11" s="7">
        <v>4875801.4</v>
      </c>
      <c r="E11" s="5">
        <f>2.17</f>
        <v>2.17</v>
      </c>
      <c r="F11" s="7">
        <v>10464552.19</v>
      </c>
      <c r="G11" s="5"/>
      <c r="H11" s="12"/>
      <c r="I11" s="5">
        <v>1465574.42</v>
      </c>
      <c r="J11" s="5">
        <v>23217.14</v>
      </c>
      <c r="K11" s="5">
        <f>17577.6+2193.01</f>
        <v>19770.61</v>
      </c>
      <c r="L11" s="5">
        <f>I11+J30-K11</f>
        <v>1451896.9</v>
      </c>
      <c r="M11" s="15"/>
    </row>
    <row r="12" spans="1:13" ht="13.5">
      <c r="A12" s="18"/>
      <c r="B12" s="6" t="s">
        <v>17</v>
      </c>
      <c r="C12" s="7">
        <v>5537432.14</v>
      </c>
      <c r="D12" s="7">
        <v>5712958.7</v>
      </c>
      <c r="E12" s="5">
        <v>0</v>
      </c>
      <c r="F12" s="7">
        <v>0</v>
      </c>
      <c r="G12" s="5"/>
      <c r="H12" s="12"/>
      <c r="I12" s="5">
        <v>0</v>
      </c>
      <c r="J12" s="5">
        <v>0</v>
      </c>
      <c r="K12" s="5">
        <v>0</v>
      </c>
      <c r="L12" s="5">
        <v>0</v>
      </c>
      <c r="M12" s="15"/>
    </row>
    <row r="13" spans="1:13" ht="13.5">
      <c r="A13" s="18"/>
      <c r="B13" s="6" t="s">
        <v>18</v>
      </c>
      <c r="C13" s="7">
        <v>543559</v>
      </c>
      <c r="D13" s="7">
        <f>376306.38</f>
        <v>376306.38</v>
      </c>
      <c r="E13" s="5">
        <v>0</v>
      </c>
      <c r="F13" s="7">
        <v>0</v>
      </c>
      <c r="G13" s="5"/>
      <c r="H13" s="12"/>
      <c r="I13" s="5">
        <v>0</v>
      </c>
      <c r="J13" s="5">
        <v>0</v>
      </c>
      <c r="K13" s="5">
        <v>0</v>
      </c>
      <c r="L13" s="5">
        <v>0</v>
      </c>
      <c r="M13" s="15"/>
    </row>
    <row r="14" spans="1:13" ht="13.5">
      <c r="A14" s="18"/>
      <c r="B14" s="6" t="s">
        <v>19</v>
      </c>
      <c r="C14" s="7">
        <v>1186213</v>
      </c>
      <c r="D14" s="7">
        <v>983946.57</v>
      </c>
      <c r="E14" s="5">
        <v>0</v>
      </c>
      <c r="F14" s="7">
        <v>0</v>
      </c>
      <c r="G14" s="5"/>
      <c r="H14" s="12"/>
      <c r="I14" s="5">
        <v>0</v>
      </c>
      <c r="J14" s="5">
        <v>0</v>
      </c>
      <c r="K14" s="5">
        <v>0</v>
      </c>
      <c r="L14" s="5">
        <v>0</v>
      </c>
      <c r="M14" s="15"/>
    </row>
    <row r="15" spans="1:13" ht="13.5">
      <c r="A15" s="18"/>
      <c r="B15" s="6" t="s">
        <v>20</v>
      </c>
      <c r="C15" s="7">
        <v>0</v>
      </c>
      <c r="D15" s="7">
        <v>0</v>
      </c>
      <c r="E15" s="5">
        <v>0</v>
      </c>
      <c r="F15" s="7">
        <v>0</v>
      </c>
      <c r="G15" s="5"/>
      <c r="H15" s="12"/>
      <c r="I15" s="5">
        <v>0</v>
      </c>
      <c r="J15" s="5">
        <v>0</v>
      </c>
      <c r="K15" s="5">
        <v>0</v>
      </c>
      <c r="L15" s="5">
        <v>0</v>
      </c>
      <c r="M15" s="15"/>
    </row>
    <row r="16" spans="1:13" ht="13.5">
      <c r="A16" s="18"/>
      <c r="B16" s="6" t="s">
        <v>41</v>
      </c>
      <c r="C16" s="7">
        <v>0</v>
      </c>
      <c r="D16" s="7">
        <v>0</v>
      </c>
      <c r="E16" s="5">
        <v>0</v>
      </c>
      <c r="F16" s="7">
        <v>0</v>
      </c>
      <c r="G16" s="5"/>
      <c r="H16" s="12"/>
      <c r="I16" s="5">
        <v>0</v>
      </c>
      <c r="J16" s="5">
        <v>0</v>
      </c>
      <c r="K16" s="5">
        <v>0</v>
      </c>
      <c r="L16" s="5">
        <v>0</v>
      </c>
      <c r="M16" s="15"/>
    </row>
    <row r="17" spans="1:13" ht="13.5">
      <c r="A17" s="18"/>
      <c r="B17" s="3" t="s">
        <v>26</v>
      </c>
      <c r="C17" s="4">
        <f>SUM(C18:C31)</f>
        <v>94619266.19</v>
      </c>
      <c r="D17" s="4">
        <f>SUM(D18:D31)</f>
        <v>100900747.47000001</v>
      </c>
      <c r="E17" s="4">
        <f>SUM(E18:E31)</f>
        <v>50828.73</v>
      </c>
      <c r="F17" s="4">
        <f>SUM(F18:F31)</f>
        <v>80559661.49999999</v>
      </c>
      <c r="G17" s="4">
        <f>SUM(G18:G31)</f>
        <v>20391914.700000003</v>
      </c>
      <c r="H17" s="12">
        <f aca="true" t="shared" si="0" ref="H17:H31">F17/(D17+E17)</f>
        <v>0.7980030082977543</v>
      </c>
      <c r="I17" s="4">
        <f>SUM(I18:I31)</f>
        <v>20019762.4</v>
      </c>
      <c r="J17" s="4">
        <f>SUM(J18:J31)</f>
        <v>1429887.1</v>
      </c>
      <c r="K17" s="4">
        <f>SUM(K18:K31)</f>
        <v>1057734.8</v>
      </c>
      <c r="L17" s="4">
        <f>SUM(L18:L31)</f>
        <v>20391914.7</v>
      </c>
      <c r="M17" s="15">
        <f aca="true" t="shared" si="1" ref="M17:M24">F17/C17</f>
        <v>0.8514086479833013</v>
      </c>
    </row>
    <row r="18" spans="1:13" ht="13.5">
      <c r="A18" s="18"/>
      <c r="B18" s="6" t="s">
        <v>56</v>
      </c>
      <c r="C18" s="7">
        <v>31868879</v>
      </c>
      <c r="D18" s="7">
        <v>33402149.3</v>
      </c>
      <c r="E18" s="5">
        <v>106.53</v>
      </c>
      <c r="F18" s="7">
        <v>31737138.47</v>
      </c>
      <c r="G18" s="5">
        <f aca="true" t="shared" si="2" ref="G18:G48">D18+E18-F18</f>
        <v>1665117.3600000031</v>
      </c>
      <c r="H18" s="12">
        <f t="shared" si="0"/>
        <v>0.950149553716534</v>
      </c>
      <c r="I18" s="5">
        <v>2559737.35</v>
      </c>
      <c r="J18" s="5">
        <v>1444.3</v>
      </c>
      <c r="K18" s="5">
        <f>894542.99+1521.3</f>
        <v>896064.29</v>
      </c>
      <c r="L18" s="5">
        <f>I18+J18-K18</f>
        <v>1665117.3599999999</v>
      </c>
      <c r="M18" s="15">
        <f t="shared" si="1"/>
        <v>0.9958661699396455</v>
      </c>
    </row>
    <row r="19" spans="1:13" ht="13.5">
      <c r="A19" s="18"/>
      <c r="B19" s="6" t="s">
        <v>57</v>
      </c>
      <c r="C19" s="7">
        <v>13235444</v>
      </c>
      <c r="D19" s="7">
        <v>13795383.25</v>
      </c>
      <c r="E19" s="5">
        <v>50368.91</v>
      </c>
      <c r="F19" s="7">
        <v>12223633.51</v>
      </c>
      <c r="G19" s="5">
        <f t="shared" si="2"/>
        <v>1622118.6500000004</v>
      </c>
      <c r="H19" s="12">
        <f t="shared" si="0"/>
        <v>0.882843587603261</v>
      </c>
      <c r="I19" s="5">
        <v>1621782.55</v>
      </c>
      <c r="J19" s="5">
        <v>622.37</v>
      </c>
      <c r="K19" s="5">
        <v>286.27</v>
      </c>
      <c r="L19" s="5">
        <f>I19+J19-K19</f>
        <v>1622118.6500000001</v>
      </c>
      <c r="M19" s="15">
        <f t="shared" si="1"/>
        <v>0.9235529620313455</v>
      </c>
    </row>
    <row r="20" spans="1:13" ht="13.5">
      <c r="A20" s="18"/>
      <c r="B20" s="6" t="s">
        <v>58</v>
      </c>
      <c r="C20" s="7">
        <v>1255332</v>
      </c>
      <c r="D20" s="7">
        <v>1435508.38</v>
      </c>
      <c r="E20" s="5">
        <v>0</v>
      </c>
      <c r="F20" s="7">
        <v>1161133.4</v>
      </c>
      <c r="G20" s="5">
        <f t="shared" si="2"/>
        <v>274374.98</v>
      </c>
      <c r="H20" s="12">
        <f t="shared" si="0"/>
        <v>0.8088656368554253</v>
      </c>
      <c r="I20" s="5">
        <v>277763.63</v>
      </c>
      <c r="J20" s="5">
        <v>180</v>
      </c>
      <c r="K20" s="5">
        <f>3559.81+8.84</f>
        <v>3568.65</v>
      </c>
      <c r="L20" s="5">
        <f>I20+J20-K20</f>
        <v>274374.98</v>
      </c>
      <c r="M20" s="15">
        <f t="shared" si="1"/>
        <v>0.9249612054818963</v>
      </c>
    </row>
    <row r="21" spans="1:13" ht="13.5">
      <c r="A21" s="18"/>
      <c r="B21" s="6" t="s">
        <v>61</v>
      </c>
      <c r="C21" s="7">
        <v>54835</v>
      </c>
      <c r="D21" s="7">
        <v>54846.21</v>
      </c>
      <c r="E21" s="5">
        <v>59.32</v>
      </c>
      <c r="F21" s="7">
        <v>41149.76</v>
      </c>
      <c r="G21" s="5">
        <f t="shared" si="2"/>
        <v>13755.769999999997</v>
      </c>
      <c r="H21" s="12">
        <f t="shared" si="0"/>
        <v>0.7494647624747454</v>
      </c>
      <c r="I21" s="5">
        <v>13755.77</v>
      </c>
      <c r="J21" s="5">
        <v>0</v>
      </c>
      <c r="K21" s="5">
        <v>0</v>
      </c>
      <c r="L21" s="5">
        <f>I21+J21-K21</f>
        <v>13755.77</v>
      </c>
      <c r="M21" s="15">
        <f t="shared" si="1"/>
        <v>0.7504287407677579</v>
      </c>
    </row>
    <row r="22" spans="1:13" ht="13.5">
      <c r="A22" s="18"/>
      <c r="B22" s="6" t="s">
        <v>59</v>
      </c>
      <c r="C22" s="7">
        <v>270270</v>
      </c>
      <c r="D22" s="7">
        <v>375968.25</v>
      </c>
      <c r="E22" s="5">
        <v>0</v>
      </c>
      <c r="F22" s="7">
        <v>258262.91</v>
      </c>
      <c r="G22" s="5">
        <f t="shared" si="2"/>
        <v>117705.34</v>
      </c>
      <c r="H22" s="12">
        <f t="shared" si="0"/>
        <v>0.6869274466660417</v>
      </c>
      <c r="I22" s="5">
        <v>117705.34</v>
      </c>
      <c r="J22" s="5">
        <v>0</v>
      </c>
      <c r="K22" s="5">
        <v>0</v>
      </c>
      <c r="L22" s="5">
        <f>I22+J22-K22</f>
        <v>117705.34</v>
      </c>
      <c r="M22" s="15">
        <f t="shared" si="1"/>
        <v>0.9555737225737226</v>
      </c>
    </row>
    <row r="23" spans="1:13" ht="13.5">
      <c r="A23" s="18"/>
      <c r="B23" s="6" t="s">
        <v>66</v>
      </c>
      <c r="C23" s="7">
        <v>510916</v>
      </c>
      <c r="D23" s="7">
        <f>584343.53-166.58</f>
        <v>584176.9500000001</v>
      </c>
      <c r="E23" s="5">
        <v>166.58</v>
      </c>
      <c r="F23" s="7">
        <v>388754.3</v>
      </c>
      <c r="G23" s="5">
        <f t="shared" si="2"/>
        <v>195589.23000000004</v>
      </c>
      <c r="H23" s="12">
        <f t="shared" si="0"/>
        <v>0.6652838271350415</v>
      </c>
      <c r="I23" s="5">
        <v>195889.23</v>
      </c>
      <c r="J23" s="5"/>
      <c r="K23" s="5">
        <v>300</v>
      </c>
      <c r="L23" s="5">
        <f aca="true" t="shared" si="3" ref="L23:L28">I23+J23-K23</f>
        <v>195589.23</v>
      </c>
      <c r="M23" s="15">
        <f t="shared" si="1"/>
        <v>0.7608967031762559</v>
      </c>
    </row>
    <row r="24" spans="1:13" ht="13.5">
      <c r="A24" s="18"/>
      <c r="B24" s="6" t="s">
        <v>60</v>
      </c>
      <c r="C24" s="7">
        <v>1292946</v>
      </c>
      <c r="D24" s="7">
        <v>816518.6</v>
      </c>
      <c r="E24" s="5">
        <v>0</v>
      </c>
      <c r="F24" s="7">
        <v>540547.07</v>
      </c>
      <c r="G24" s="5">
        <f t="shared" si="2"/>
        <v>275971.53</v>
      </c>
      <c r="H24" s="12">
        <f t="shared" si="0"/>
        <v>0.6620143986922037</v>
      </c>
      <c r="I24" s="5">
        <v>275397.53</v>
      </c>
      <c r="J24" s="5">
        <v>754</v>
      </c>
      <c r="K24" s="5">
        <v>180</v>
      </c>
      <c r="L24" s="5">
        <f t="shared" si="3"/>
        <v>275971.53</v>
      </c>
      <c r="M24" s="15">
        <f t="shared" si="1"/>
        <v>0.41807397215351605</v>
      </c>
    </row>
    <row r="25" spans="1:13" ht="13.5">
      <c r="A25" s="18"/>
      <c r="B25" s="6" t="s">
        <v>62</v>
      </c>
      <c r="C25" s="7">
        <v>0</v>
      </c>
      <c r="D25" s="7">
        <v>117819.85</v>
      </c>
      <c r="E25" s="5">
        <v>0</v>
      </c>
      <c r="F25" s="7">
        <v>75976.2</v>
      </c>
      <c r="G25" s="5">
        <f t="shared" si="2"/>
        <v>41843.65000000001</v>
      </c>
      <c r="H25" s="12">
        <f t="shared" si="0"/>
        <v>0.6448505918145372</v>
      </c>
      <c r="I25" s="5">
        <v>41843.65</v>
      </c>
      <c r="J25" s="5">
        <v>0</v>
      </c>
      <c r="K25" s="5">
        <v>0</v>
      </c>
      <c r="L25" s="5">
        <f t="shared" si="3"/>
        <v>41843.65</v>
      </c>
      <c r="M25" s="15">
        <v>0</v>
      </c>
    </row>
    <row r="26" spans="1:13" ht="13.5">
      <c r="A26" s="18"/>
      <c r="B26" s="6" t="s">
        <v>67</v>
      </c>
      <c r="C26" s="7">
        <v>1175368</v>
      </c>
      <c r="D26" s="7">
        <f>823210.23+139702.85</f>
        <v>962913.08</v>
      </c>
      <c r="E26" s="5">
        <v>39.57</v>
      </c>
      <c r="F26" s="7">
        <v>662499.35</v>
      </c>
      <c r="G26" s="5">
        <f t="shared" si="2"/>
        <v>300453.29999999993</v>
      </c>
      <c r="H26" s="12">
        <f t="shared" si="0"/>
        <v>0.68798746231188</v>
      </c>
      <c r="I26" s="5">
        <v>300453.3</v>
      </c>
      <c r="J26" s="5">
        <v>0</v>
      </c>
      <c r="K26" s="5">
        <v>0</v>
      </c>
      <c r="L26" s="5">
        <f t="shared" si="3"/>
        <v>300453.3</v>
      </c>
      <c r="M26" s="15">
        <f>F26/C26</f>
        <v>0.5636527028130764</v>
      </c>
    </row>
    <row r="27" spans="1:13" ht="13.5">
      <c r="A27" s="18"/>
      <c r="B27" s="6" t="s">
        <v>63</v>
      </c>
      <c r="C27" s="7">
        <v>14586232</v>
      </c>
      <c r="D27" s="7">
        <v>14586232</v>
      </c>
      <c r="E27" s="5">
        <v>0</v>
      </c>
      <c r="F27" s="7">
        <v>3390394.28</v>
      </c>
      <c r="G27" s="5">
        <f t="shared" si="2"/>
        <v>11195837.72</v>
      </c>
      <c r="H27" s="12">
        <f t="shared" si="0"/>
        <v>0.23243797849917647</v>
      </c>
      <c r="I27" s="5">
        <v>9799837.97</v>
      </c>
      <c r="J27" s="5">
        <f>528405.75+129509.58+281540.25+478195.46</f>
        <v>1417651.04</v>
      </c>
      <c r="K27" s="5">
        <v>21651.29</v>
      </c>
      <c r="L27" s="5">
        <f t="shared" si="3"/>
        <v>11195837.720000003</v>
      </c>
      <c r="M27" s="15">
        <f>F27/C27</f>
        <v>0.23243797849917647</v>
      </c>
    </row>
    <row r="28" spans="1:13" ht="13.5">
      <c r="A28" s="18"/>
      <c r="B28" s="6" t="s">
        <v>64</v>
      </c>
      <c r="C28" s="7">
        <v>27119044.19</v>
      </c>
      <c r="D28" s="7">
        <v>27119044.19</v>
      </c>
      <c r="E28" s="5">
        <v>1.95</v>
      </c>
      <c r="F28" s="7">
        <v>26715967.62</v>
      </c>
      <c r="G28" s="5">
        <f t="shared" si="2"/>
        <v>403078.51999999955</v>
      </c>
      <c r="H28" s="12">
        <f t="shared" si="0"/>
        <v>0.9851366999444178</v>
      </c>
      <c r="I28" s="5">
        <v>517018.13</v>
      </c>
      <c r="J28" s="5">
        <v>2962.3</v>
      </c>
      <c r="K28" s="5">
        <f>116134.04+767.87</f>
        <v>116901.90999999999</v>
      </c>
      <c r="L28" s="5">
        <f t="shared" si="3"/>
        <v>403078.52</v>
      </c>
      <c r="M28" s="15">
        <f>F28/C28</f>
        <v>0.9851367707808584</v>
      </c>
    </row>
    <row r="29" spans="1:13" ht="13.5">
      <c r="A29" s="18"/>
      <c r="B29" s="6" t="s">
        <v>65</v>
      </c>
      <c r="C29" s="7">
        <v>2000000</v>
      </c>
      <c r="D29" s="7">
        <v>6325349</v>
      </c>
      <c r="E29" s="5">
        <f>85.87</f>
        <v>85.87</v>
      </c>
      <c r="F29" s="7">
        <v>2052869.41</v>
      </c>
      <c r="G29" s="5">
        <f t="shared" si="2"/>
        <v>4272565.46</v>
      </c>
      <c r="H29" s="12">
        <f t="shared" si="0"/>
        <v>0.32454201998605037</v>
      </c>
      <c r="I29" s="5">
        <v>4291167.85</v>
      </c>
      <c r="J29" s="5">
        <f>180</f>
        <v>180</v>
      </c>
      <c r="K29" s="5">
        <v>18782.39</v>
      </c>
      <c r="L29" s="5">
        <f>I29+J29-K29</f>
        <v>4272565.46</v>
      </c>
      <c r="M29" s="15">
        <f>F29/C29</f>
        <v>1.026434705</v>
      </c>
    </row>
    <row r="30" spans="1:13" ht="13.5">
      <c r="A30" s="18"/>
      <c r="B30" s="6" t="s">
        <v>68</v>
      </c>
      <c r="C30" s="7">
        <v>0</v>
      </c>
      <c r="D30" s="7">
        <v>75985.54</v>
      </c>
      <c r="E30" s="5">
        <v>0</v>
      </c>
      <c r="F30" s="7">
        <v>64203.05</v>
      </c>
      <c r="G30" s="5">
        <f t="shared" si="2"/>
        <v>11782.48999999999</v>
      </c>
      <c r="H30" s="12">
        <f t="shared" si="0"/>
        <v>0.844937734205745</v>
      </c>
      <c r="I30" s="5">
        <v>5689.4</v>
      </c>
      <c r="J30" s="5">
        <v>6093.09</v>
      </c>
      <c r="K30" s="5">
        <v>0</v>
      </c>
      <c r="L30" s="5">
        <f>I30+J30-K30</f>
        <v>11782.49</v>
      </c>
      <c r="M30" s="15">
        <v>0</v>
      </c>
    </row>
    <row r="31" spans="1:13" ht="13.5">
      <c r="A31" s="18"/>
      <c r="B31" s="6" t="s">
        <v>70</v>
      </c>
      <c r="C31" s="7">
        <v>1250000</v>
      </c>
      <c r="D31" s="7">
        <v>1248852.87</v>
      </c>
      <c r="E31" s="5">
        <v>0</v>
      </c>
      <c r="F31" s="7">
        <v>1247132.17</v>
      </c>
      <c r="G31" s="5">
        <f t="shared" si="2"/>
        <v>1720.7000000001863</v>
      </c>
      <c r="H31" s="12">
        <f t="shared" si="0"/>
        <v>0.9986221755650045</v>
      </c>
      <c r="I31" s="5">
        <f>1720.7</f>
        <v>1720.7</v>
      </c>
      <c r="J31" s="5"/>
      <c r="K31" s="5">
        <v>0</v>
      </c>
      <c r="L31" s="5">
        <f>I31+J31-K31</f>
        <v>1720.7</v>
      </c>
      <c r="M31" s="15">
        <v>0</v>
      </c>
    </row>
    <row r="32" spans="1:13" ht="13.5">
      <c r="A32" s="18"/>
      <c r="B32" s="3" t="s">
        <v>32</v>
      </c>
      <c r="C32" s="4">
        <f>SUM(C45:C46)</f>
        <v>122861.9</v>
      </c>
      <c r="D32" s="4">
        <f>SUM(D33:D47)</f>
        <v>10352611.16</v>
      </c>
      <c r="E32" s="4">
        <f>SUM(E33:E47)</f>
        <v>9182.720000000001</v>
      </c>
      <c r="F32" s="4">
        <f>SUM(F33:F47)</f>
        <v>10273426.320000002</v>
      </c>
      <c r="G32" s="4">
        <f t="shared" si="2"/>
        <v>88367.55999999866</v>
      </c>
      <c r="H32" s="12"/>
      <c r="I32" s="4">
        <f>SUM(I33:I47)</f>
        <v>756336.28</v>
      </c>
      <c r="J32" s="4">
        <f>SUM(J45:J47)</f>
        <v>30083.399999999998</v>
      </c>
      <c r="K32" s="4">
        <f>SUM(K33:K47)</f>
        <v>250221.66</v>
      </c>
      <c r="L32" s="4">
        <f>SUM(L45:L47)</f>
        <v>455712.31999999995</v>
      </c>
      <c r="M32" s="15">
        <v>0</v>
      </c>
    </row>
    <row r="33" spans="1:13" ht="13.5">
      <c r="A33" s="18"/>
      <c r="B33" s="6" t="s">
        <v>69</v>
      </c>
      <c r="C33" s="7">
        <f>5203667.42+2178866.14+657611.5+923538.37</f>
        <v>8963683.43</v>
      </c>
      <c r="D33" s="7">
        <v>697758.04</v>
      </c>
      <c r="E33" s="5">
        <v>2080.09</v>
      </c>
      <c r="F33" s="7">
        <v>697758.04</v>
      </c>
      <c r="G33" s="5">
        <f t="shared" si="2"/>
        <v>2080.0899999999674</v>
      </c>
      <c r="H33" s="12">
        <v>0</v>
      </c>
      <c r="I33" s="5">
        <v>0</v>
      </c>
      <c r="J33" s="5">
        <v>0</v>
      </c>
      <c r="K33" s="5">
        <v>0</v>
      </c>
      <c r="L33" s="5">
        <f aca="true" t="shared" si="4" ref="L33:L38">I33+J33-K33</f>
        <v>0</v>
      </c>
      <c r="M33" s="15">
        <v>1</v>
      </c>
    </row>
    <row r="34" spans="1:13" ht="13.5">
      <c r="A34" s="18"/>
      <c r="B34" s="6" t="s">
        <v>43</v>
      </c>
      <c r="C34" s="7">
        <v>26444293</v>
      </c>
      <c r="D34" s="7">
        <v>3015.72</v>
      </c>
      <c r="E34" s="5">
        <v>482.64</v>
      </c>
      <c r="F34" s="7">
        <v>3015.72</v>
      </c>
      <c r="G34" s="5">
        <f t="shared" si="2"/>
        <v>482.6399999999999</v>
      </c>
      <c r="H34" s="12">
        <v>0</v>
      </c>
      <c r="I34" s="5">
        <v>0</v>
      </c>
      <c r="J34" s="5">
        <v>0</v>
      </c>
      <c r="K34" s="5">
        <v>0</v>
      </c>
      <c r="L34" s="5">
        <f t="shared" si="4"/>
        <v>0</v>
      </c>
      <c r="M34" s="15">
        <v>1</v>
      </c>
    </row>
    <row r="35" spans="1:13" ht="13.5">
      <c r="A35" s="18"/>
      <c r="B35" s="6" t="s">
        <v>44</v>
      </c>
      <c r="C35" s="7">
        <v>12591512</v>
      </c>
      <c r="D35" s="7">
        <v>2867903.3</v>
      </c>
      <c r="E35" s="5">
        <v>0</v>
      </c>
      <c r="F35" s="7">
        <v>2867903.3</v>
      </c>
      <c r="G35" s="5">
        <f t="shared" si="2"/>
        <v>0</v>
      </c>
      <c r="H35" s="12">
        <v>0</v>
      </c>
      <c r="I35" s="5">
        <v>0</v>
      </c>
      <c r="J35" s="5">
        <v>0</v>
      </c>
      <c r="K35" s="5">
        <v>0</v>
      </c>
      <c r="L35" s="5">
        <f t="shared" si="4"/>
        <v>0</v>
      </c>
      <c r="M35" s="15">
        <f>F35/C35</f>
        <v>0.22776480695884654</v>
      </c>
    </row>
    <row r="36" spans="1:13" ht="13.5">
      <c r="A36" s="18"/>
      <c r="B36" s="6" t="s">
        <v>46</v>
      </c>
      <c r="C36" s="7">
        <v>12329603</v>
      </c>
      <c r="D36" s="7">
        <v>4812464.53</v>
      </c>
      <c r="E36" s="5">
        <v>1371.52</v>
      </c>
      <c r="F36" s="7">
        <v>4812464.53</v>
      </c>
      <c r="G36" s="5">
        <f t="shared" si="2"/>
        <v>1371.519999999553</v>
      </c>
      <c r="H36" s="12">
        <v>0</v>
      </c>
      <c r="I36" s="5">
        <v>0</v>
      </c>
      <c r="J36" s="5">
        <v>0</v>
      </c>
      <c r="K36" s="5">
        <v>0</v>
      </c>
      <c r="L36" s="5">
        <f t="shared" si="4"/>
        <v>0</v>
      </c>
      <c r="M36" s="15">
        <v>1</v>
      </c>
    </row>
    <row r="37" spans="1:13" ht="13.5">
      <c r="A37" s="18"/>
      <c r="B37" s="6" t="s">
        <v>47</v>
      </c>
      <c r="C37" s="7">
        <v>1167126</v>
      </c>
      <c r="D37" s="7">
        <v>307056.51</v>
      </c>
      <c r="E37" s="5">
        <v>135.71</v>
      </c>
      <c r="F37" s="7">
        <v>307056.51</v>
      </c>
      <c r="G37" s="5">
        <f t="shared" si="2"/>
        <v>135.71000000002095</v>
      </c>
      <c r="H37" s="12">
        <v>0</v>
      </c>
      <c r="I37" s="5">
        <v>0</v>
      </c>
      <c r="J37" s="5">
        <v>0</v>
      </c>
      <c r="K37" s="5">
        <v>0</v>
      </c>
      <c r="L37" s="5">
        <f t="shared" si="4"/>
        <v>0</v>
      </c>
      <c r="M37" s="15">
        <f>F37/C37</f>
        <v>0.26308771289475175</v>
      </c>
    </row>
    <row r="38" spans="1:13" ht="13.5">
      <c r="A38" s="18"/>
      <c r="B38" s="6" t="s">
        <v>48</v>
      </c>
      <c r="C38" s="7">
        <v>274695.42</v>
      </c>
      <c r="D38" s="7">
        <v>47976.46</v>
      </c>
      <c r="E38" s="5">
        <v>71.35</v>
      </c>
      <c r="F38" s="7">
        <v>47976.46</v>
      </c>
      <c r="G38" s="5">
        <f t="shared" si="2"/>
        <v>71.34999999999854</v>
      </c>
      <c r="H38" s="12">
        <v>0</v>
      </c>
      <c r="I38" s="5">
        <v>0</v>
      </c>
      <c r="J38" s="5">
        <v>0</v>
      </c>
      <c r="K38" s="5">
        <v>0</v>
      </c>
      <c r="L38" s="5">
        <f t="shared" si="4"/>
        <v>0</v>
      </c>
      <c r="M38" s="15">
        <v>1</v>
      </c>
    </row>
    <row r="39" spans="1:13" ht="13.5">
      <c r="A39" s="18"/>
      <c r="B39" s="6" t="s">
        <v>50</v>
      </c>
      <c r="C39" s="7">
        <v>439401</v>
      </c>
      <c r="D39" s="7">
        <v>13954.12</v>
      </c>
      <c r="E39" s="5">
        <v>0</v>
      </c>
      <c r="F39" s="7">
        <v>13954.12</v>
      </c>
      <c r="G39" s="5">
        <f t="shared" si="2"/>
        <v>0</v>
      </c>
      <c r="H39" s="12">
        <v>0</v>
      </c>
      <c r="I39" s="5">
        <v>0</v>
      </c>
      <c r="J39" s="5">
        <v>0</v>
      </c>
      <c r="K39" s="5">
        <v>0</v>
      </c>
      <c r="L39" s="5">
        <f aca="true" t="shared" si="5" ref="L39:L47">I39+J39-K39</f>
        <v>0</v>
      </c>
      <c r="M39" s="15">
        <v>1</v>
      </c>
    </row>
    <row r="40" spans="1:13" ht="13.5">
      <c r="A40" s="18"/>
      <c r="B40" s="6" t="s">
        <v>53</v>
      </c>
      <c r="C40" s="7">
        <v>2251953.38</v>
      </c>
      <c r="D40" s="7">
        <v>1129327.8</v>
      </c>
      <c r="E40" s="5">
        <f>1012.01-85.87</f>
        <v>926.14</v>
      </c>
      <c r="F40" s="7">
        <v>1129327.8</v>
      </c>
      <c r="G40" s="5">
        <f t="shared" si="2"/>
        <v>926.1399999998976</v>
      </c>
      <c r="H40" s="12">
        <v>0</v>
      </c>
      <c r="I40" s="5">
        <v>0</v>
      </c>
      <c r="J40" s="5">
        <v>0</v>
      </c>
      <c r="K40" s="5">
        <v>0</v>
      </c>
      <c r="L40" s="5">
        <f t="shared" si="5"/>
        <v>0</v>
      </c>
      <c r="M40" s="15">
        <v>1</v>
      </c>
    </row>
    <row r="41" spans="1:13" ht="13.5">
      <c r="A41" s="18"/>
      <c r="B41" s="6" t="s">
        <v>49</v>
      </c>
      <c r="C41" s="7">
        <v>44196.85</v>
      </c>
      <c r="D41" s="7">
        <v>20637.65</v>
      </c>
      <c r="E41" s="5">
        <v>0.01</v>
      </c>
      <c r="F41" s="7">
        <v>20637.65</v>
      </c>
      <c r="G41" s="5">
        <f t="shared" si="2"/>
        <v>0.00999999999839929</v>
      </c>
      <c r="H41" s="12">
        <v>0</v>
      </c>
      <c r="I41" s="5">
        <v>0.01</v>
      </c>
      <c r="J41" s="5">
        <v>0</v>
      </c>
      <c r="K41" s="5">
        <v>0</v>
      </c>
      <c r="L41" s="5">
        <f>I41+J41-K41</f>
        <v>0.01</v>
      </c>
      <c r="M41" s="15">
        <f>F41/C41</f>
        <v>0.46694843637046535</v>
      </c>
    </row>
    <row r="42" spans="1:13" ht="13.5">
      <c r="A42" s="18"/>
      <c r="B42" s="6" t="s">
        <v>51</v>
      </c>
      <c r="C42" s="7">
        <v>447518.87</v>
      </c>
      <c r="D42" s="7">
        <v>164078.7</v>
      </c>
      <c r="E42" s="5">
        <v>0</v>
      </c>
      <c r="F42" s="7">
        <v>132357.74</v>
      </c>
      <c r="G42" s="5">
        <f t="shared" si="2"/>
        <v>31720.96000000002</v>
      </c>
      <c r="H42" s="12">
        <v>0</v>
      </c>
      <c r="I42" s="5">
        <v>35206.76</v>
      </c>
      <c r="J42" s="5">
        <v>0</v>
      </c>
      <c r="K42" s="5">
        <v>3454.48</v>
      </c>
      <c r="L42" s="5">
        <f>I42+J42-K42</f>
        <v>31752.280000000002</v>
      </c>
      <c r="M42" s="15">
        <f>F42/C42</f>
        <v>0.295759014586357</v>
      </c>
    </row>
    <row r="43" spans="1:13" ht="13.5">
      <c r="A43" s="18"/>
      <c r="B43" s="6" t="s">
        <v>45</v>
      </c>
      <c r="C43" s="7">
        <v>1057470</v>
      </c>
      <c r="D43" s="7">
        <v>96236.08</v>
      </c>
      <c r="E43" s="5">
        <v>224.59</v>
      </c>
      <c r="F43" s="7">
        <v>96236.08</v>
      </c>
      <c r="G43" s="5">
        <f t="shared" si="2"/>
        <v>224.5899999999965</v>
      </c>
      <c r="H43" s="12">
        <v>0</v>
      </c>
      <c r="I43" s="5">
        <v>1269.26</v>
      </c>
      <c r="J43" s="5">
        <v>0</v>
      </c>
      <c r="K43" s="5">
        <v>0</v>
      </c>
      <c r="L43" s="5">
        <f>I43+J43-K43</f>
        <v>1269.26</v>
      </c>
      <c r="M43" s="15">
        <f>F43/C43</f>
        <v>0.09100596707235194</v>
      </c>
    </row>
    <row r="44" spans="1:13" ht="13.5">
      <c r="A44" s="18"/>
      <c r="B44" s="6" t="s">
        <v>55</v>
      </c>
      <c r="C44" s="7">
        <v>169669.86</v>
      </c>
      <c r="D44" s="7">
        <v>156669.59</v>
      </c>
      <c r="E44" s="5">
        <v>0</v>
      </c>
      <c r="F44" s="7">
        <v>109205.71</v>
      </c>
      <c r="G44" s="5">
        <f t="shared" si="2"/>
        <v>47463.87999999999</v>
      </c>
      <c r="H44" s="12">
        <v>0</v>
      </c>
      <c r="I44" s="5">
        <v>47583.44</v>
      </c>
      <c r="J44" s="5">
        <v>0</v>
      </c>
      <c r="K44" s="5">
        <v>119.29</v>
      </c>
      <c r="L44" s="5">
        <f t="shared" si="5"/>
        <v>47464.15</v>
      </c>
      <c r="M44" s="15">
        <v>0</v>
      </c>
    </row>
    <row r="45" spans="1:13" ht="13.5">
      <c r="A45" s="18"/>
      <c r="B45" s="6" t="s">
        <v>40</v>
      </c>
      <c r="C45" s="7">
        <v>122861.9</v>
      </c>
      <c r="D45" s="7">
        <v>35532.66</v>
      </c>
      <c r="E45" s="5">
        <v>26.07</v>
      </c>
      <c r="F45" s="7">
        <v>35532.66</v>
      </c>
      <c r="G45" s="5">
        <f t="shared" si="2"/>
        <v>26.06999999999971</v>
      </c>
      <c r="H45" s="12">
        <v>0</v>
      </c>
      <c r="I45" s="5">
        <v>9.62</v>
      </c>
      <c r="J45" s="5">
        <v>0</v>
      </c>
      <c r="K45" s="5">
        <v>0</v>
      </c>
      <c r="L45" s="5">
        <f t="shared" si="5"/>
        <v>9.62</v>
      </c>
      <c r="M45" s="15">
        <v>0</v>
      </c>
    </row>
    <row r="46" spans="1:13" ht="13.5">
      <c r="A46" s="18"/>
      <c r="B46" s="6" t="s">
        <v>54</v>
      </c>
      <c r="C46" s="7">
        <v>0</v>
      </c>
      <c r="D46" s="7">
        <v>0</v>
      </c>
      <c r="E46" s="5">
        <f>509.44+0.22+278.94</f>
        <v>788.6</v>
      </c>
      <c r="F46" s="7">
        <v>0</v>
      </c>
      <c r="G46" s="5">
        <f t="shared" si="2"/>
        <v>788.6</v>
      </c>
      <c r="H46" s="12">
        <f>F46/(D46+E46)</f>
        <v>0</v>
      </c>
      <c r="I46" s="5">
        <f>113597.08+115.84+52017.67</f>
        <v>165730.59</v>
      </c>
      <c r="J46" s="5">
        <v>0</v>
      </c>
      <c r="K46" s="5">
        <v>0</v>
      </c>
      <c r="L46" s="5">
        <f t="shared" si="5"/>
        <v>165730.59</v>
      </c>
      <c r="M46" s="15">
        <v>0</v>
      </c>
    </row>
    <row r="47" spans="1:13" ht="13.5">
      <c r="A47" s="18"/>
      <c r="B47" s="6" t="s">
        <v>42</v>
      </c>
      <c r="C47" s="7">
        <v>0</v>
      </c>
      <c r="D47" s="7">
        <v>0</v>
      </c>
      <c r="E47" s="5">
        <f>25.71+1104.39+260.89+12.51+414.78+517.24+740.48</f>
        <v>3076.0000000000005</v>
      </c>
      <c r="F47" s="7">
        <v>0</v>
      </c>
      <c r="G47" s="5">
        <f t="shared" si="2"/>
        <v>3076.0000000000005</v>
      </c>
      <c r="H47" s="12">
        <f>F47/(D47+E47)</f>
        <v>0</v>
      </c>
      <c r="I47" s="5">
        <f>7020.15+246263.4+58172.9+4609+92479.67+96465.18+1526.3</f>
        <v>506536.6</v>
      </c>
      <c r="J47" s="5">
        <f>4524+3828+14632.11+6804.37+294.91+0.01</f>
        <v>30083.399999999998</v>
      </c>
      <c r="K47" s="5">
        <f>31600.75+92730.92+23926.57+6806.29+91583.36</f>
        <v>246647.89</v>
      </c>
      <c r="L47" s="5">
        <f t="shared" si="5"/>
        <v>289972.11</v>
      </c>
      <c r="M47" s="15">
        <v>0</v>
      </c>
    </row>
    <row r="48" spans="1:13" ht="13.5">
      <c r="A48" s="18"/>
      <c r="B48" s="8" t="s">
        <v>6</v>
      </c>
      <c r="C48" s="4">
        <f>C10+C17+C32</f>
        <v>105673583.98</v>
      </c>
      <c r="D48" s="4">
        <f>D10+D17+D32</f>
        <v>123202371.68</v>
      </c>
      <c r="E48" s="4">
        <f>E10+E17+E32</f>
        <v>60013.62</v>
      </c>
      <c r="F48" s="4">
        <f>F10+F17+F32</f>
        <v>101297640.00999999</v>
      </c>
      <c r="G48" s="4">
        <f t="shared" si="2"/>
        <v>21964745.29000002</v>
      </c>
      <c r="H48" s="13"/>
      <c r="I48" s="4">
        <f>I32+I17+I10</f>
        <v>22241673.1</v>
      </c>
      <c r="J48" s="4">
        <f>J32+J17+J10</f>
        <v>1483187.64</v>
      </c>
      <c r="K48" s="4">
        <f>K32+K17+K10</f>
        <v>1327727.07</v>
      </c>
      <c r="L48" s="4">
        <f>L32+L17+L10</f>
        <v>22316647.97</v>
      </c>
      <c r="M48" s="16"/>
    </row>
    <row r="49" spans="1:13" ht="13.5">
      <c r="A49" s="18"/>
      <c r="B49" s="41"/>
      <c r="C49" s="42"/>
      <c r="D49" s="42"/>
      <c r="E49" s="42"/>
      <c r="F49" s="42"/>
      <c r="G49" s="42"/>
      <c r="H49" s="43"/>
      <c r="I49" s="42"/>
      <c r="J49" s="42"/>
      <c r="K49" s="42"/>
      <c r="L49" s="42"/>
      <c r="M49" s="44"/>
    </row>
    <row r="50" spans="1:13" ht="12.75">
      <c r="A50" s="18"/>
      <c r="B50" s="18"/>
      <c r="C50" s="19"/>
      <c r="D50" s="76" t="s">
        <v>10</v>
      </c>
      <c r="E50" s="76"/>
      <c r="F50" s="76"/>
      <c r="G50" s="76"/>
      <c r="H50" s="76"/>
      <c r="I50" s="76"/>
      <c r="J50" s="76"/>
      <c r="K50" s="19"/>
      <c r="L50" s="19"/>
      <c r="M50" s="38"/>
    </row>
    <row r="51" spans="1:13" ht="13.5">
      <c r="A51" s="18"/>
      <c r="B51" s="18"/>
      <c r="C51" s="77" t="s">
        <v>3</v>
      </c>
      <c r="D51" s="77"/>
      <c r="E51" s="78" t="s">
        <v>4</v>
      </c>
      <c r="F51" s="79"/>
      <c r="G51" s="79"/>
      <c r="H51" s="80"/>
      <c r="I51" s="50" t="s">
        <v>52</v>
      </c>
      <c r="J51" s="51" t="s">
        <v>0</v>
      </c>
      <c r="K51" s="18"/>
      <c r="L51" s="21"/>
      <c r="M51" s="22"/>
    </row>
    <row r="52" spans="1:13" ht="13.5">
      <c r="A52" s="18"/>
      <c r="B52" s="18"/>
      <c r="C52" s="70" t="s">
        <v>30</v>
      </c>
      <c r="D52" s="70"/>
      <c r="E52" s="71">
        <v>7576232.09</v>
      </c>
      <c r="F52" s="72"/>
      <c r="G52" s="72"/>
      <c r="H52" s="73"/>
      <c r="I52" s="36">
        <v>7576232.09</v>
      </c>
      <c r="J52" s="14">
        <v>1</v>
      </c>
      <c r="K52" s="18"/>
      <c r="L52" s="21"/>
      <c r="M52" s="22"/>
    </row>
    <row r="53" spans="1:13" ht="13.5">
      <c r="A53" s="18"/>
      <c r="B53" s="18"/>
      <c r="C53" s="74" t="s">
        <v>31</v>
      </c>
      <c r="D53" s="74"/>
      <c r="E53" s="71">
        <v>2150720.36</v>
      </c>
      <c r="F53" s="72"/>
      <c r="G53" s="72"/>
      <c r="H53" s="73"/>
      <c r="I53" s="36">
        <v>2150720.36</v>
      </c>
      <c r="J53" s="14">
        <v>1</v>
      </c>
      <c r="K53" s="19"/>
      <c r="L53" s="52"/>
      <c r="M53" s="22"/>
    </row>
    <row r="54" spans="1:13" ht="13.5">
      <c r="A54" s="18"/>
      <c r="B54" s="18"/>
      <c r="C54" s="39"/>
      <c r="D54" s="39"/>
      <c r="E54" s="53"/>
      <c r="F54" s="53"/>
      <c r="G54" s="53"/>
      <c r="H54" s="53"/>
      <c r="I54" s="53"/>
      <c r="J54" s="40"/>
      <c r="K54" s="19"/>
      <c r="L54" s="54"/>
      <c r="M54" s="54"/>
    </row>
    <row r="55" spans="1:13" ht="13.5">
      <c r="A55" s="18"/>
      <c r="B55" s="18"/>
      <c r="C55" s="39"/>
      <c r="D55" s="39"/>
      <c r="E55" s="53"/>
      <c r="F55" s="53"/>
      <c r="G55" s="53"/>
      <c r="H55" s="53"/>
      <c r="I55" s="53"/>
      <c r="J55" s="40"/>
      <c r="K55" s="19"/>
      <c r="L55" s="54"/>
      <c r="M55" s="54"/>
    </row>
    <row r="56" spans="1:13" ht="16.5">
      <c r="A56" s="18"/>
      <c r="B56" s="23"/>
      <c r="C56" s="65" t="s">
        <v>5</v>
      </c>
      <c r="D56" s="65"/>
      <c r="E56" s="24"/>
      <c r="F56" s="25"/>
      <c r="G56" s="25"/>
      <c r="H56" s="25" t="s">
        <v>27</v>
      </c>
      <c r="I56" s="26"/>
      <c r="J56" s="66" t="s">
        <v>28</v>
      </c>
      <c r="K56" s="66"/>
      <c r="L56" s="66"/>
      <c r="M56" s="27"/>
    </row>
    <row r="57" spans="1:13" ht="16.5">
      <c r="A57" s="18"/>
      <c r="B57" s="23"/>
      <c r="C57" s="28"/>
      <c r="D57" s="59"/>
      <c r="E57" s="24"/>
      <c r="F57" s="25"/>
      <c r="G57" s="25"/>
      <c r="H57" s="29"/>
      <c r="I57" s="26"/>
      <c r="J57" s="30"/>
      <c r="K57" s="30"/>
      <c r="L57" s="31"/>
      <c r="M57" s="27"/>
    </row>
    <row r="58" spans="1:13" ht="16.5">
      <c r="A58" s="18"/>
      <c r="B58" s="32"/>
      <c r="C58" s="65" t="s">
        <v>29</v>
      </c>
      <c r="D58" s="65"/>
      <c r="E58" s="24"/>
      <c r="F58" s="25"/>
      <c r="G58" s="25"/>
      <c r="H58" s="25" t="s">
        <v>37</v>
      </c>
      <c r="I58" s="26"/>
      <c r="J58" s="66" t="s">
        <v>38</v>
      </c>
      <c r="K58" s="66"/>
      <c r="L58" s="66"/>
      <c r="M58" s="11"/>
    </row>
    <row r="59" spans="1:13" ht="16.5">
      <c r="A59" s="18"/>
      <c r="B59" s="32"/>
      <c r="C59" s="67" t="s">
        <v>39</v>
      </c>
      <c r="D59" s="68"/>
      <c r="E59" s="24"/>
      <c r="F59" s="33"/>
      <c r="G59" s="33"/>
      <c r="H59" s="33" t="s">
        <v>35</v>
      </c>
      <c r="I59" s="26"/>
      <c r="J59" s="69" t="s">
        <v>36</v>
      </c>
      <c r="K59" s="69"/>
      <c r="L59" s="69"/>
      <c r="M59" s="17"/>
    </row>
    <row r="60" spans="1:13" ht="15.75">
      <c r="A60" s="18"/>
      <c r="B60" s="37" t="s">
        <v>33</v>
      </c>
      <c r="C60" s="34"/>
      <c r="D60" s="34"/>
      <c r="E60" s="34"/>
      <c r="F60" s="35"/>
      <c r="G60" s="35"/>
      <c r="H60" s="20"/>
      <c r="I60" s="34"/>
      <c r="J60" s="35"/>
      <c r="K60" s="34"/>
      <c r="L60" s="34"/>
      <c r="M60" s="17"/>
    </row>
    <row r="65" spans="12:13" ht="12.75">
      <c r="L65" s="55"/>
      <c r="M65" s="55"/>
    </row>
    <row r="66" spans="12:13" ht="12.75">
      <c r="L66" s="56"/>
      <c r="M66" s="57"/>
    </row>
    <row r="67" spans="12:13" ht="12.75">
      <c r="L67" s="56"/>
      <c r="M67" s="57"/>
    </row>
    <row r="68" spans="12:13" ht="12.75">
      <c r="L68" s="56"/>
      <c r="M68" s="57"/>
    </row>
    <row r="69" spans="12:13" ht="12.75">
      <c r="L69" s="63"/>
      <c r="M69" s="58"/>
    </row>
    <row r="70" spans="12:13" ht="12.75">
      <c r="L70" s="56"/>
      <c r="M70" s="58"/>
    </row>
    <row r="71" spans="12:13" ht="12.75">
      <c r="L71" s="56"/>
      <c r="M71" s="58"/>
    </row>
    <row r="72" spans="12:13" ht="12.75">
      <c r="L72" s="56"/>
      <c r="M72" s="58"/>
    </row>
    <row r="77" ht="12.75">
      <c r="M77" s="64"/>
    </row>
  </sheetData>
  <sheetProtection/>
  <mergeCells count="29">
    <mergeCell ref="B1:M1"/>
    <mergeCell ref="B3:M3"/>
    <mergeCell ref="B4:M4"/>
    <mergeCell ref="B5:M5"/>
    <mergeCell ref="D7:H7"/>
    <mergeCell ref="I7:L7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L8:L9"/>
    <mergeCell ref="D50:J50"/>
    <mergeCell ref="C51:D51"/>
    <mergeCell ref="E51:H51"/>
    <mergeCell ref="C58:D58"/>
    <mergeCell ref="J58:L58"/>
    <mergeCell ref="C59:D59"/>
    <mergeCell ref="J59:L59"/>
    <mergeCell ref="C52:D52"/>
    <mergeCell ref="E52:H52"/>
    <mergeCell ref="C53:D53"/>
    <mergeCell ref="E53:H53"/>
    <mergeCell ref="C56:D56"/>
    <mergeCell ref="J56:L56"/>
  </mergeCells>
  <printOptions/>
  <pageMargins left="0.4330708661417323" right="0.4330708661417323" top="0.1968503937007874" bottom="0.2362204724409449" header="0" footer="0"/>
  <pageSetup fitToHeight="2" horizontalDpi="600" verticalDpi="600" orientation="landscape" paperSize="133" scale="69" r:id="rId2"/>
  <headerFooter alignWithMargins="0">
    <oddFooter>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2023-04-24T23:31:33Z</cp:lastPrinted>
  <dcterms:created xsi:type="dcterms:W3CDTF">2003-11-28T15:16:07Z</dcterms:created>
  <dcterms:modified xsi:type="dcterms:W3CDTF">2023-04-26T19:18:36Z</dcterms:modified>
  <cp:category/>
  <cp:version/>
  <cp:contentType/>
  <cp:contentStatus/>
</cp:coreProperties>
</file>